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35" activeTab="4"/>
  </bookViews>
  <sheets>
    <sheet name="Лист4" sheetId="1" r:id="rId1"/>
    <sheet name="Лист3" sheetId="2" r:id="rId2"/>
    <sheet name="Лист1" sheetId="3" r:id="rId3"/>
    <sheet name="Лист2" sheetId="4" r:id="rId4"/>
    <sheet name="Смета 2017" sheetId="5" r:id="rId5"/>
  </sheets>
  <definedNames/>
  <calcPr fullCalcOnLoad="1"/>
</workbook>
</file>

<file path=xl/sharedStrings.xml><?xml version="1.0" encoding="utf-8"?>
<sst xmlns="http://schemas.openxmlformats.org/spreadsheetml/2006/main" count="171" uniqueCount="94">
  <si>
    <t>на 2017 год</t>
  </si>
  <si>
    <t>№ п/п</t>
  </si>
  <si>
    <t>Наименование расходов</t>
  </si>
  <si>
    <t>Сумма расходов в год</t>
  </si>
  <si>
    <t xml:space="preserve"> Сумма расходов в месяц</t>
  </si>
  <si>
    <t>Обслуживание лифтов, в т.ч. ТО, страхование</t>
  </si>
  <si>
    <t>Вывоз ТБО, КГО</t>
  </si>
  <si>
    <t>Текущий ремонт общего имущества</t>
  </si>
  <si>
    <t>Дератизация мусорокамер</t>
  </si>
  <si>
    <t>Зарплата персонала, в т.ч. НДФЛ</t>
  </si>
  <si>
    <t>Электрик</t>
  </si>
  <si>
    <t>Паспортист</t>
  </si>
  <si>
    <t xml:space="preserve">Ежегодное вознаграждение членов правления </t>
  </si>
  <si>
    <t>Резерв на оплату отпускных</t>
  </si>
  <si>
    <t>Услуги банка</t>
  </si>
  <si>
    <t>Комиссия платежных систем от поступления платежей населения</t>
  </si>
  <si>
    <t>Услуги по бухгалтерскому обслуживанию "Аудит-про"</t>
  </si>
  <si>
    <t>Юридические услуги, обучение, программирование, эл.подпись для ГИС ЖКХ</t>
  </si>
  <si>
    <t>Обслуживание общедомовых приборов учета</t>
  </si>
  <si>
    <t>1.1</t>
  </si>
  <si>
    <t>1.2</t>
  </si>
  <si>
    <t>1.3</t>
  </si>
  <si>
    <t>2.1</t>
  </si>
  <si>
    <t>2.2</t>
  </si>
  <si>
    <t>2.3</t>
  </si>
  <si>
    <t>2.4</t>
  </si>
  <si>
    <t>2.6</t>
  </si>
  <si>
    <t>2.7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</si>
  <si>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</si>
  <si>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</si>
  <si>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</si>
  <si>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</si>
  <si>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</si>
  <si>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</si>
  <si>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</si>
  <si>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</si>
  <si>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</si>
  <si>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</si>
  <si>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на содержание, обслуживание, управление и ремонт</t>
  </si>
  <si>
    <t>жилого дома, расположенного по аресу:</t>
  </si>
  <si>
    <t>Площадь дома всего, в т.ч.:</t>
  </si>
  <si>
    <t>жилые помещения</t>
  </si>
  <si>
    <t>нежилые помещения</t>
  </si>
  <si>
    <t>Обслуживание общего имущества</t>
  </si>
  <si>
    <t>Административно-управленческие расходы</t>
  </si>
  <si>
    <t xml:space="preserve">ИТОГО расходов </t>
  </si>
  <si>
    <t>Заработная плата штатных сотрудников (п.3.1+ п.3.2+п.3.3)</t>
  </si>
  <si>
    <t>Сумма расходов на 1 кв.м в месяц</t>
  </si>
  <si>
    <t>"Утверждено"</t>
  </si>
  <si>
    <t>Расходные материалы (хозинвентарь, с/тех. материал, моющие средства, эл.товары, канц.товары, картриджи и прочее)</t>
  </si>
  <si>
    <t>Аварийные работы, ОДН, непредвиденные расходы</t>
  </si>
  <si>
    <t>Наименование доходов</t>
  </si>
  <si>
    <t>За год</t>
  </si>
  <si>
    <t xml:space="preserve">СМЕТА ДОХОДОВ И РАСХОДОВ </t>
  </si>
  <si>
    <t>В месяц</t>
  </si>
  <si>
    <t>Протокол № ___ от "__" ___________ 2017г.</t>
  </si>
  <si>
    <t xml:space="preserve">Аварийное обслуживание канализации </t>
  </si>
  <si>
    <t>Обязательная плата за содержание жилого/нежилого помещения (руб./кв.м в месяц)</t>
  </si>
  <si>
    <t xml:space="preserve">       Председатель Правления</t>
  </si>
  <si>
    <t xml:space="preserve">       ТСЖ "Феникс "</t>
  </si>
  <si>
    <t>общим собранием ТСЖ "Фенкис"</t>
  </si>
  <si>
    <t>г. Новосибирск, Кошурникова , д. 2/1</t>
  </si>
  <si>
    <t>Председатель Правления</t>
  </si>
  <si>
    <t>Главный инженер</t>
  </si>
  <si>
    <t>Администратор</t>
  </si>
  <si>
    <t>Слесарь - сантехник</t>
  </si>
  <si>
    <t>Уборщица</t>
  </si>
  <si>
    <t>Дворник</t>
  </si>
  <si>
    <t>Оплата собственников за содержание общего имущества 28 руб./кв.м</t>
  </si>
  <si>
    <t xml:space="preserve">       _______________ Нибожин В.Н.</t>
  </si>
  <si>
    <t>На техническое обслуживание общего имущества</t>
  </si>
  <si>
    <t>Плата по договорам подряда</t>
  </si>
  <si>
    <t>Приобретение оргтехники</t>
  </si>
  <si>
    <t>2.8</t>
  </si>
  <si>
    <t>3.4</t>
  </si>
  <si>
    <t>Начисление налогов на фонд заработной платы 20,2%</t>
  </si>
  <si>
    <t xml:space="preserve">ИТОГО доходов </t>
  </si>
  <si>
    <t>ТО механических средств</t>
  </si>
  <si>
    <t>Вывоз снега, сброс с крыши</t>
  </si>
  <si>
    <t>Изготовление, монтаж обозначающих табличек на подъезды, калитки, ворота, контейнерную площадку, газоны, защитных пластин на калитки</t>
  </si>
  <si>
    <t>Обслуживание ландшафта, благоустройстройство, озеленение территории</t>
  </si>
  <si>
    <t>2.9</t>
  </si>
  <si>
    <t>2.10</t>
  </si>
  <si>
    <t>Начисление налогов на фонд заработной платы (20,2%)</t>
  </si>
  <si>
    <t>Расходные материалы (хозинвентарь, с/тех. материал, моющие средства, эл.товары, канц.товары, картриджи, почтовые расходы, прочее)</t>
  </si>
  <si>
    <t>Дератизация и дезинсекция мусорокамер</t>
  </si>
  <si>
    <t>Оплата собственников за содержание нежилых помещений 28 руб./кв.м</t>
  </si>
  <si>
    <t>Оплата собственников за содержание жилых помещений 28 руб./кв.м</t>
  </si>
  <si>
    <t>Подготовка к зиме, обслуживание инженерных коммуникаций</t>
  </si>
  <si>
    <t>Обслуживание системы пожаротушения и видеонаблюдения</t>
  </si>
  <si>
    <t>1.4</t>
  </si>
  <si>
    <t>Приобретение мебели, оргтехники</t>
  </si>
  <si>
    <t>Техническое обслуживание общего имущества</t>
  </si>
  <si>
    <t>Содержание общего имущества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</si>
</sst>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24"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8"/>
      <name val="Arial Cyr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Fill="1" applyBorder="1" applyAlignment="1">
      <alignment vertical="top" wrapText="1" shrinkToFit="1"/>
    </xf>
    <xf numFmtId="2" fontId="1" fillId="0" borderId="0" xfId="0" applyNumberFormat="1" applyFont="1" applyFill="1" applyAlignment="1">
      <alignment vertical="top" wrapText="1" shrinkToFit="1"/>
    </xf>
    <xf numFmtId="0" fontId="2" fillId="0" borderId="0" xfId="0" applyFont="1" applyFill="1" applyAlignment="1">
      <alignment vertical="top"/>
    </xf>
    <xf numFmtId="2" fontId="1" fillId="0" borderId="0" xfId="0" applyNumberFormat="1" applyFont="1" applyFill="1" applyAlignment="1">
      <alignment horizontal="left" vertical="top" wrapText="1" shrinkToFit="1"/>
    </xf>
    <xf numFmtId="2" fontId="3" fillId="0" borderId="10" xfId="0" applyNumberFormat="1" applyFont="1" applyFill="1" applyBorder="1" applyAlignment="1">
      <alignment horizontal="left" vertical="top" wrapText="1" shrinkToFit="1"/>
    </xf>
    <xf numFmtId="4" fontId="3" fillId="0" borderId="10" xfId="0" applyNumberFormat="1" applyFont="1" applyFill="1" applyBorder="1" applyAlignment="1">
      <alignment horizontal="right" vertical="top" wrapText="1" shrinkToFit="1"/>
    </xf>
    <xf numFmtId="2" fontId="1" fillId="0" borderId="10" xfId="0" applyNumberFormat="1" applyFont="1" applyFill="1" applyBorder="1" applyAlignment="1">
      <alignment horizontal="left" vertical="top" wrapText="1" shrinkToFit="1"/>
    </xf>
    <xf numFmtId="4" fontId="1" fillId="0" borderId="10" xfId="0" applyNumberFormat="1" applyFont="1" applyFill="1" applyBorder="1" applyAlignment="1">
      <alignment horizontal="right" vertical="top" wrapText="1" shrinkToFit="1"/>
    </xf>
    <xf numFmtId="9" fontId="1" fillId="0" borderId="0" xfId="0" applyNumberFormat="1" applyFont="1" applyFill="1" applyBorder="1" applyAlignment="1">
      <alignment horizontal="center" vertical="top" wrapText="1" shrinkToFit="1"/>
    </xf>
    <xf numFmtId="4" fontId="3" fillId="0" borderId="0" xfId="0" applyNumberFormat="1" applyFont="1" applyFill="1" applyBorder="1" applyAlignment="1">
      <alignment horizontal="right" vertical="top" wrapText="1" shrinkToFit="1"/>
    </xf>
    <xf numFmtId="2" fontId="1" fillId="0" borderId="0" xfId="0" applyNumberFormat="1" applyFont="1" applyFill="1" applyBorder="1" applyAlignment="1">
      <alignment horizontal="right" vertical="top" wrapText="1" shrinkToFit="1"/>
    </xf>
    <xf numFmtId="2" fontId="1" fillId="0" borderId="0" xfId="0" applyNumberFormat="1" applyFont="1" applyFill="1" applyBorder="1" applyAlignment="1">
      <alignment horizontal="center" vertical="top" wrapText="1" shrinkToFit="1"/>
    </xf>
    <xf numFmtId="2" fontId="1" fillId="0" borderId="0" xfId="0" applyNumberFormat="1" applyFont="1" applyFill="1" applyAlignment="1">
      <alignment horizontal="center" vertical="top" wrapText="1" shrinkToFit="1"/>
    </xf>
    <xf numFmtId="4" fontId="3" fillId="0" borderId="10" xfId="0" applyNumberFormat="1" applyFont="1" applyFill="1" applyBorder="1" applyAlignment="1">
      <alignment horizontal="center" vertical="top" wrapText="1" shrinkToFit="1"/>
    </xf>
    <xf numFmtId="4" fontId="1" fillId="0" borderId="10" xfId="58" applyNumberFormat="1" applyFont="1" applyFill="1" applyBorder="1" applyAlignment="1" applyProtection="1">
      <alignment horizontal="center" vertical="top" shrinkToFit="1"/>
      <protection/>
    </xf>
    <xf numFmtId="4" fontId="3" fillId="0" borderId="10" xfId="58" applyNumberFormat="1" applyFont="1" applyFill="1" applyBorder="1" applyAlignment="1" applyProtection="1">
      <alignment horizontal="center" vertical="top" shrinkToFit="1"/>
      <protection/>
    </xf>
    <xf numFmtId="0" fontId="2" fillId="0" borderId="0" xfId="0" applyFont="1" applyFill="1" applyAlignment="1">
      <alignment horizontal="center" vertical="top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vertical="top" wrapText="1" shrinkToFit="1"/>
    </xf>
    <xf numFmtId="4" fontId="3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top"/>
    </xf>
    <xf numFmtId="2" fontId="1" fillId="0" borderId="10" xfId="0" applyNumberFormat="1" applyFont="1" applyFill="1" applyBorder="1" applyAlignment="1">
      <alignment horizontal="left" vertical="center" wrapText="1" shrinkToFi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top" wrapText="1" shrinkToFit="1"/>
    </xf>
    <xf numFmtId="0" fontId="6" fillId="0" borderId="10" xfId="0" applyFont="1" applyBorder="1" applyAlignment="1">
      <alignment horizontal="right" wrapText="1" indent="1"/>
    </xf>
    <xf numFmtId="2" fontId="3" fillId="0" borderId="10" xfId="0" applyNumberFormat="1" applyFont="1" applyFill="1" applyBorder="1" applyAlignment="1">
      <alignment horizontal="center" vertical="center" wrapText="1" shrinkToFit="1"/>
    </xf>
    <xf numFmtId="164" fontId="3" fillId="0" borderId="10" xfId="58" applyNumberFormat="1" applyFont="1" applyFill="1" applyBorder="1" applyAlignment="1" applyProtection="1">
      <alignment horizontal="center" vertical="center" wrapText="1" shrinkToFit="1"/>
      <protection/>
    </xf>
    <xf numFmtId="2" fontId="3" fillId="0" borderId="0" xfId="0" applyNumberFormat="1" applyFont="1" applyFill="1" applyBorder="1" applyAlignment="1">
      <alignment horizontal="center" vertical="top" wrapText="1" shrinkToFit="1"/>
    </xf>
    <xf numFmtId="2" fontId="1" fillId="0" borderId="0" xfId="0" applyNumberFormat="1" applyFont="1" applyFill="1" applyBorder="1" applyAlignment="1">
      <alignment horizontal="right" vertical="top" wrapText="1" shrinkToFit="1"/>
    </xf>
    <xf numFmtId="0" fontId="0" fillId="0" borderId="0" xfId="0" applyBorder="1" applyAlignment="1">
      <alignment horizontal="right" vertical="top" wrapText="1" shrinkToFit="1"/>
    </xf>
    <xf numFmtId="2" fontId="3" fillId="0" borderId="11" xfId="0" applyNumberFormat="1" applyFont="1" applyFill="1" applyBorder="1" applyAlignment="1">
      <alignment horizontal="center" vertical="center" wrapText="1" shrinkToFit="1"/>
    </xf>
    <xf numFmtId="2" fontId="3" fillId="0" borderId="12" xfId="0" applyNumberFormat="1" applyFont="1" applyFill="1" applyBorder="1" applyAlignment="1">
      <alignment horizontal="center" vertical="center" wrapText="1" shrinkToFit="1"/>
    </xf>
    <xf numFmtId="2" fontId="3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30">
      <selection activeCell="E59" sqref="E59"/>
    </sheetView>
  </sheetViews>
  <sheetFormatPr defaultColWidth="9.140625" defaultRowHeight="15"/>
  <cols>
    <col min="1" max="1" width="7.140625" style="36" customWidth="1"/>
    <col min="2" max="2" width="52.28125" style="4" customWidth="1"/>
    <col min="3" max="3" width="14.421875" style="4" customWidth="1"/>
    <col min="4" max="4" width="13.00390625" style="4" customWidth="1"/>
    <col min="5" max="5" width="12.28125" style="18" customWidth="1"/>
    <col min="6" max="6" width="17.8515625" style="1" customWidth="1"/>
    <col min="7" max="16384" width="9.140625" style="1" customWidth="1"/>
  </cols>
  <sheetData>
    <row r="1" spans="1:5" ht="15.75" customHeight="1">
      <c r="A1" s="57" t="s">
        <v>48</v>
      </c>
      <c r="B1" s="57"/>
      <c r="C1" s="57" t="s">
        <v>58</v>
      </c>
      <c r="D1" s="57"/>
      <c r="E1" s="57"/>
    </row>
    <row r="2" spans="1:5" ht="15.75" customHeight="1">
      <c r="A2" s="33" t="s">
        <v>60</v>
      </c>
      <c r="B2" s="33"/>
      <c r="C2" s="33" t="s">
        <v>59</v>
      </c>
      <c r="D2" s="33"/>
      <c r="E2" s="33"/>
    </row>
    <row r="3" spans="1:5" ht="15.75" customHeight="1">
      <c r="A3" s="33" t="s">
        <v>55</v>
      </c>
      <c r="B3" s="33"/>
      <c r="C3" s="33" t="s">
        <v>69</v>
      </c>
      <c r="D3" s="33"/>
      <c r="E3" s="33"/>
    </row>
    <row r="4" ht="12" customHeight="1"/>
    <row r="5" spans="1:5" ht="15.75" customHeight="1">
      <c r="A5" s="51" t="s">
        <v>53</v>
      </c>
      <c r="B5" s="51"/>
      <c r="C5" s="51"/>
      <c r="D5" s="51"/>
      <c r="E5" s="51"/>
    </row>
    <row r="6" spans="1:5" ht="15.75" customHeight="1">
      <c r="A6" s="51" t="s">
        <v>38</v>
      </c>
      <c r="B6" s="51"/>
      <c r="C6" s="51"/>
      <c r="D6" s="51"/>
      <c r="E6" s="51"/>
    </row>
    <row r="7" spans="1:5" ht="15.75" customHeight="1">
      <c r="A7" s="51" t="s">
        <v>39</v>
      </c>
      <c r="B7" s="51"/>
      <c r="C7" s="51"/>
      <c r="D7" s="51"/>
      <c r="E7" s="51"/>
    </row>
    <row r="8" spans="1:11" ht="15.75" customHeight="1">
      <c r="A8" s="51" t="s">
        <v>61</v>
      </c>
      <c r="B8" s="51"/>
      <c r="C8" s="51"/>
      <c r="D8" s="51"/>
      <c r="E8" s="51"/>
      <c r="F8" s="19"/>
      <c r="G8" s="19"/>
      <c r="H8" s="19"/>
      <c r="I8" s="20"/>
      <c r="J8" s="20"/>
      <c r="K8" s="20"/>
    </row>
    <row r="9" spans="1:11" ht="15.75" customHeight="1">
      <c r="A9" s="51" t="s">
        <v>0</v>
      </c>
      <c r="B9" s="51"/>
      <c r="C9" s="51"/>
      <c r="D9" s="51"/>
      <c r="E9" s="51"/>
      <c r="F9" s="19"/>
      <c r="G9" s="19"/>
      <c r="H9" s="19"/>
      <c r="I9" s="20"/>
      <c r="J9" s="20"/>
      <c r="K9" s="20"/>
    </row>
    <row r="10" spans="1:11" ht="10.5" customHeight="1">
      <c r="A10" s="37"/>
      <c r="B10" s="2"/>
      <c r="C10" s="2"/>
      <c r="D10" s="2"/>
      <c r="E10" s="13"/>
      <c r="F10" s="19"/>
      <c r="G10" s="19"/>
      <c r="H10" s="19"/>
      <c r="I10" s="19"/>
      <c r="J10" s="19"/>
      <c r="K10" s="19"/>
    </row>
    <row r="11" spans="1:5" ht="15" customHeight="1">
      <c r="A11" s="37"/>
      <c r="B11" s="52" t="s">
        <v>40</v>
      </c>
      <c r="C11" s="53"/>
      <c r="D11" s="13">
        <f>D12+D13</f>
        <v>10910.439999999999</v>
      </c>
      <c r="E11" s="10"/>
    </row>
    <row r="12" spans="1:5" ht="15">
      <c r="A12" s="37"/>
      <c r="B12" s="52" t="s">
        <v>41</v>
      </c>
      <c r="C12" s="52"/>
      <c r="D12" s="13">
        <v>9597.46</v>
      </c>
      <c r="E12" s="10"/>
    </row>
    <row r="13" spans="1:5" ht="15">
      <c r="A13" s="37"/>
      <c r="B13" s="52" t="s">
        <v>42</v>
      </c>
      <c r="C13" s="52"/>
      <c r="D13" s="13">
        <v>1312.98</v>
      </c>
      <c r="E13" s="10"/>
    </row>
    <row r="14" spans="1:5" ht="9" customHeight="1">
      <c r="A14" s="37"/>
      <c r="B14" s="12"/>
      <c r="C14" s="12"/>
      <c r="D14" s="13"/>
      <c r="E14" s="10"/>
    </row>
    <row r="15" spans="1:5" s="23" customFormat="1" ht="15.75">
      <c r="A15" s="38" t="s">
        <v>1</v>
      </c>
      <c r="B15" s="25" t="s">
        <v>51</v>
      </c>
      <c r="C15" s="25" t="s">
        <v>52</v>
      </c>
      <c r="D15" s="25" t="s">
        <v>54</v>
      </c>
      <c r="E15" s="24"/>
    </row>
    <row r="16" spans="1:5" ht="31.5" customHeight="1">
      <c r="A16" s="39">
        <v>1</v>
      </c>
      <c r="B16" s="26" t="s">
        <v>68</v>
      </c>
      <c r="C16" s="27">
        <f>D16*12</f>
        <v>3665907.8399999994</v>
      </c>
      <c r="D16" s="27">
        <f>28*D11</f>
        <v>305492.31999999995</v>
      </c>
      <c r="E16" s="24"/>
    </row>
    <row r="17" spans="1:5" ht="15.75">
      <c r="A17" s="39"/>
      <c r="B17" s="28" t="s">
        <v>76</v>
      </c>
      <c r="C17" s="29">
        <f>D17*12</f>
        <v>3665907.8399999994</v>
      </c>
      <c r="D17" s="29">
        <f>SUM(D16:D16)</f>
        <v>305492.31999999995</v>
      </c>
      <c r="E17" s="24"/>
    </row>
    <row r="18" spans="1:5" ht="15">
      <c r="A18" s="40"/>
      <c r="B18" s="3"/>
      <c r="C18" s="3"/>
      <c r="D18" s="5"/>
      <c r="E18" s="14"/>
    </row>
    <row r="19" spans="1:5" s="46" customFormat="1" ht="15">
      <c r="A19" s="49" t="s">
        <v>1</v>
      </c>
      <c r="B19" s="49" t="s">
        <v>2</v>
      </c>
      <c r="C19" s="54" t="s">
        <v>3</v>
      </c>
      <c r="D19" s="49" t="s">
        <v>4</v>
      </c>
      <c r="E19" s="50" t="s">
        <v>47</v>
      </c>
    </row>
    <row r="20" spans="1:5" s="46" customFormat="1" ht="15">
      <c r="A20" s="49"/>
      <c r="B20" s="49"/>
      <c r="C20" s="55"/>
      <c r="D20" s="49"/>
      <c r="E20" s="50"/>
    </row>
    <row r="21" spans="1:5" s="46" customFormat="1" ht="33" customHeight="1">
      <c r="A21" s="49"/>
      <c r="B21" s="49"/>
      <c r="C21" s="56"/>
      <c r="D21" s="49"/>
      <c r="E21" s="50"/>
    </row>
    <row r="22" spans="1:5" ht="31.5">
      <c r="A22" s="41">
        <v>1</v>
      </c>
      <c r="B22" s="6" t="s">
        <v>70</v>
      </c>
      <c r="C22" s="7">
        <f>SUM(C23:C25,12)</f>
        <v>266412</v>
      </c>
      <c r="D22" s="7">
        <f>SUM(D23:D25)</f>
        <v>22200</v>
      </c>
      <c r="E22" s="15">
        <f>D22/D11</f>
        <v>2.034748369451645</v>
      </c>
    </row>
    <row r="23" spans="1:5" ht="15">
      <c r="A23" s="42" t="s">
        <v>19</v>
      </c>
      <c r="B23" s="8" t="s">
        <v>18</v>
      </c>
      <c r="C23" s="9">
        <f>PRODUCT(D23,12)</f>
        <v>38400</v>
      </c>
      <c r="D23" s="9">
        <v>3200</v>
      </c>
      <c r="E23" s="16">
        <f>D23/D11</f>
        <v>0.29329706226330016</v>
      </c>
    </row>
    <row r="24" spans="1:5" ht="15">
      <c r="A24" s="42" t="s">
        <v>20</v>
      </c>
      <c r="B24" s="8" t="s">
        <v>5</v>
      </c>
      <c r="C24" s="9">
        <f>PRODUCT(D24,12)</f>
        <v>150000</v>
      </c>
      <c r="D24" s="9">
        <v>12500</v>
      </c>
      <c r="E24" s="16">
        <f>D24/D11</f>
        <v>1.145691649466016</v>
      </c>
    </row>
    <row r="25" spans="1:5" ht="15">
      <c r="A25" s="42" t="s">
        <v>21</v>
      </c>
      <c r="B25" s="8" t="s">
        <v>56</v>
      </c>
      <c r="C25" s="9">
        <f>PRODUCT(D25,12)</f>
        <v>78000</v>
      </c>
      <c r="D25" s="9">
        <v>6500</v>
      </c>
      <c r="E25" s="16">
        <f>D25/D11</f>
        <v>0.5957596577223284</v>
      </c>
    </row>
    <row r="26" spans="1:5" ht="15.75">
      <c r="A26" s="43">
        <v>2</v>
      </c>
      <c r="B26" s="6" t="s">
        <v>43</v>
      </c>
      <c r="C26" s="7">
        <f>C27+C28+C29+C30+C31+C32+C33+C34+C35</f>
        <v>906800</v>
      </c>
      <c r="D26" s="7">
        <f>C26/12</f>
        <v>75566.66666666667</v>
      </c>
      <c r="E26" s="17">
        <f>D26/D11</f>
        <v>6.926087918238557</v>
      </c>
    </row>
    <row r="27" spans="1:5" ht="15">
      <c r="A27" s="42" t="s">
        <v>22</v>
      </c>
      <c r="B27" s="8" t="s">
        <v>7</v>
      </c>
      <c r="C27" s="9">
        <v>500000</v>
      </c>
      <c r="D27" s="9">
        <f>C27/12</f>
        <v>41666.666666666664</v>
      </c>
      <c r="E27" s="16">
        <f>D27/D11</f>
        <v>3.8189721648867203</v>
      </c>
    </row>
    <row r="28" spans="1:5" ht="15">
      <c r="A28" s="42" t="s">
        <v>23</v>
      </c>
      <c r="B28" s="8" t="s">
        <v>72</v>
      </c>
      <c r="C28" s="9">
        <v>100000</v>
      </c>
      <c r="D28" s="9">
        <f>C28/12</f>
        <v>8333.333333333334</v>
      </c>
      <c r="E28" s="16">
        <f>D28/D11</f>
        <v>0.7637944329773442</v>
      </c>
    </row>
    <row r="29" spans="1:5" ht="15">
      <c r="A29" s="42" t="s">
        <v>24</v>
      </c>
      <c r="B29" s="8" t="s">
        <v>77</v>
      </c>
      <c r="C29" s="9">
        <v>12000</v>
      </c>
      <c r="D29" s="9">
        <f>C29/12</f>
        <v>1000</v>
      </c>
      <c r="E29" s="16">
        <f>D29/D11</f>
        <v>0.09165533195728129</v>
      </c>
    </row>
    <row r="30" spans="1:5" ht="15">
      <c r="A30" s="42" t="s">
        <v>25</v>
      </c>
      <c r="B30" s="8" t="s">
        <v>78</v>
      </c>
      <c r="C30" s="9">
        <v>24000</v>
      </c>
      <c r="D30" s="9">
        <f aca="true" t="shared" si="0" ref="D30:D35">C30/12</f>
        <v>2000</v>
      </c>
      <c r="E30" s="16">
        <f>D30/D11</f>
        <v>0.18331066391456258</v>
      </c>
    </row>
    <row r="31" spans="1:5" ht="45">
      <c r="A31" s="42" t="s">
        <v>26</v>
      </c>
      <c r="B31" s="8" t="s">
        <v>79</v>
      </c>
      <c r="C31" s="9">
        <v>8400</v>
      </c>
      <c r="D31" s="9">
        <f t="shared" si="0"/>
        <v>700</v>
      </c>
      <c r="E31" s="16">
        <f>D31/D11</f>
        <v>0.06415873237009691</v>
      </c>
    </row>
    <row r="32" spans="1:5" ht="30.75" customHeight="1">
      <c r="A32" s="42" t="s">
        <v>27</v>
      </c>
      <c r="B32" s="8" t="s">
        <v>80</v>
      </c>
      <c r="C32" s="9">
        <v>12000</v>
      </c>
      <c r="D32" s="9">
        <f t="shared" si="0"/>
        <v>1000</v>
      </c>
      <c r="E32" s="16">
        <f>D32/D11</f>
        <v>0.09165533195728129</v>
      </c>
    </row>
    <row r="33" spans="1:5" ht="30.75" customHeight="1">
      <c r="A33" s="42" t="s">
        <v>73</v>
      </c>
      <c r="B33" s="34" t="s">
        <v>6</v>
      </c>
      <c r="C33" s="9">
        <f>PRODUCT(D33,12)</f>
        <v>150000</v>
      </c>
      <c r="D33" s="9">
        <v>12500</v>
      </c>
      <c r="E33" s="16">
        <f>D33/D11</f>
        <v>1.145691649466016</v>
      </c>
    </row>
    <row r="34" spans="1:5" ht="30">
      <c r="A34" s="42" t="s">
        <v>81</v>
      </c>
      <c r="B34" s="8" t="s">
        <v>50</v>
      </c>
      <c r="C34" s="9">
        <v>92400</v>
      </c>
      <c r="D34" s="9">
        <f>C34/12</f>
        <v>7700</v>
      </c>
      <c r="E34" s="16">
        <f>D34/D11</f>
        <v>0.705746056071066</v>
      </c>
    </row>
    <row r="35" spans="1:5" ht="15">
      <c r="A35" s="42" t="s">
        <v>82</v>
      </c>
      <c r="B35" s="8" t="s">
        <v>8</v>
      </c>
      <c r="C35" s="9">
        <v>8000</v>
      </c>
      <c r="D35" s="9">
        <f t="shared" si="0"/>
        <v>666.6666666666666</v>
      </c>
      <c r="E35" s="16">
        <f>D35/D11</f>
        <v>0.06110355463818753</v>
      </c>
    </row>
    <row r="36" spans="1:5" ht="31.5">
      <c r="A36" s="41" t="s">
        <v>28</v>
      </c>
      <c r="B36" s="6" t="s">
        <v>46</v>
      </c>
      <c r="C36" s="7">
        <f>D36*12</f>
        <v>2087809.56</v>
      </c>
      <c r="D36" s="7">
        <f>D37+D47+D48+D49</f>
        <v>173984.13</v>
      </c>
      <c r="E36" s="16">
        <f>D36/D11</f>
        <v>15.946573190448783</v>
      </c>
    </row>
    <row r="37" spans="1:5" ht="15">
      <c r="A37" s="42" t="s">
        <v>29</v>
      </c>
      <c r="B37" s="8" t="s">
        <v>9</v>
      </c>
      <c r="C37" s="9">
        <f>D37*12</f>
        <v>1572685.56</v>
      </c>
      <c r="D37" s="9">
        <f>D39+D40+D41+D43+D44+D45+D46+D42+D38</f>
        <v>131057.13</v>
      </c>
      <c r="E37" s="16">
        <f>D37/D11</f>
        <v>12.01208475551857</v>
      </c>
    </row>
    <row r="38" spans="1:5" ht="15" hidden="1">
      <c r="A38" s="42"/>
      <c r="B38" s="8" t="s">
        <v>62</v>
      </c>
      <c r="C38" s="9">
        <f>D38*12</f>
        <v>345000</v>
      </c>
      <c r="D38" s="9">
        <v>28750</v>
      </c>
      <c r="E38" s="16">
        <f>D38/D22</f>
        <v>1.295045045045045</v>
      </c>
    </row>
    <row r="39" spans="1:5" ht="15" hidden="1">
      <c r="A39" s="44"/>
      <c r="B39" s="8" t="s">
        <v>63</v>
      </c>
      <c r="C39" s="9">
        <f aca="true" t="shared" si="1" ref="C39:C47">D39*12</f>
        <v>276000</v>
      </c>
      <c r="D39" s="9">
        <v>23000</v>
      </c>
      <c r="E39" s="16">
        <f>D39/D23</f>
        <v>7.1875</v>
      </c>
    </row>
    <row r="40" spans="1:5" ht="15" hidden="1">
      <c r="A40" s="44"/>
      <c r="B40" s="8" t="s">
        <v>64</v>
      </c>
      <c r="C40" s="9">
        <f t="shared" si="1"/>
        <v>206895</v>
      </c>
      <c r="D40" s="9">
        <v>17241.25</v>
      </c>
      <c r="E40" s="16">
        <f>D40/D24</f>
        <v>1.3793</v>
      </c>
    </row>
    <row r="41" spans="1:5" ht="15" hidden="1">
      <c r="A41" s="44"/>
      <c r="B41" s="8" t="s">
        <v>10</v>
      </c>
      <c r="C41" s="9">
        <f t="shared" si="1"/>
        <v>137925</v>
      </c>
      <c r="D41" s="9">
        <v>11493.75</v>
      </c>
      <c r="E41" s="16" t="e">
        <f>D41/#REF!</f>
        <v>#REF!</v>
      </c>
    </row>
    <row r="42" spans="1:5" ht="15" hidden="1">
      <c r="A42" s="44"/>
      <c r="B42" s="8" t="s">
        <v>65</v>
      </c>
      <c r="C42" s="9">
        <f t="shared" si="1"/>
        <v>137925</v>
      </c>
      <c r="D42" s="9">
        <v>11493.75</v>
      </c>
      <c r="E42" s="16">
        <f>D42/D25</f>
        <v>1.7682692307692307</v>
      </c>
    </row>
    <row r="43" spans="1:5" ht="15" hidden="1">
      <c r="A43" s="44"/>
      <c r="B43" s="8" t="s">
        <v>11</v>
      </c>
      <c r="C43" s="9">
        <f t="shared" si="1"/>
        <v>55165.56</v>
      </c>
      <c r="D43" s="9">
        <v>4597.13</v>
      </c>
      <c r="E43" s="16">
        <f>D43/D26</f>
        <v>0.060835421261579176</v>
      </c>
    </row>
    <row r="44" spans="1:5" ht="15" hidden="1">
      <c r="A44" s="44"/>
      <c r="B44" s="8" t="s">
        <v>66</v>
      </c>
      <c r="C44" s="9">
        <f t="shared" si="1"/>
        <v>275850</v>
      </c>
      <c r="D44" s="9">
        <v>22987.5</v>
      </c>
      <c r="E44" s="16">
        <f>D44/D27</f>
        <v>0.5517000000000001</v>
      </c>
    </row>
    <row r="45" spans="1:5" ht="15" hidden="1">
      <c r="A45" s="44"/>
      <c r="B45" s="8" t="s">
        <v>67</v>
      </c>
      <c r="C45" s="9">
        <f t="shared" si="1"/>
        <v>137925</v>
      </c>
      <c r="D45" s="9">
        <v>11493.75</v>
      </c>
      <c r="E45" s="16">
        <f>D45/D28</f>
        <v>1.3792499999999999</v>
      </c>
    </row>
    <row r="46" spans="1:5" ht="15" hidden="1">
      <c r="A46" s="44"/>
      <c r="B46" s="8" t="s">
        <v>12</v>
      </c>
      <c r="C46" s="9"/>
      <c r="D46" s="9"/>
      <c r="E46" s="16">
        <f>D46/D29</f>
        <v>0</v>
      </c>
    </row>
    <row r="47" spans="1:5" ht="15">
      <c r="A47" s="42" t="s">
        <v>30</v>
      </c>
      <c r="B47" s="8" t="s">
        <v>13</v>
      </c>
      <c r="C47" s="9">
        <f t="shared" si="1"/>
        <v>84252</v>
      </c>
      <c r="D47" s="9">
        <v>7021</v>
      </c>
      <c r="E47" s="16">
        <f>D47/D11</f>
        <v>0.643512085672072</v>
      </c>
    </row>
    <row r="48" spans="1:5" ht="15">
      <c r="A48" s="42" t="s">
        <v>31</v>
      </c>
      <c r="B48" s="8" t="s">
        <v>71</v>
      </c>
      <c r="C48" s="9">
        <f>D48*12</f>
        <v>80004</v>
      </c>
      <c r="D48" s="9">
        <v>6667</v>
      </c>
      <c r="E48" s="16">
        <f>D48/D11</f>
        <v>0.6110660981591944</v>
      </c>
    </row>
    <row r="49" spans="1:5" ht="30">
      <c r="A49" s="42" t="s">
        <v>74</v>
      </c>
      <c r="B49" s="8" t="s">
        <v>75</v>
      </c>
      <c r="C49" s="9">
        <v>350862</v>
      </c>
      <c r="D49" s="9">
        <v>29239</v>
      </c>
      <c r="E49" s="16">
        <f>D49/D11</f>
        <v>2.679910251098948</v>
      </c>
    </row>
    <row r="50" spans="1:6" ht="18" customHeight="1">
      <c r="A50" s="41" t="s">
        <v>32</v>
      </c>
      <c r="B50" s="6" t="s">
        <v>44</v>
      </c>
      <c r="C50" s="7">
        <f>SUM(C51:C55)</f>
        <v>407600</v>
      </c>
      <c r="D50" s="7">
        <f>SUM(D51:D55)</f>
        <v>33300</v>
      </c>
      <c r="E50" s="16">
        <f>D50/D11</f>
        <v>3.0521225541774673</v>
      </c>
      <c r="F50" s="11"/>
    </row>
    <row r="51" spans="1:5" ht="15">
      <c r="A51" s="42" t="s">
        <v>33</v>
      </c>
      <c r="B51" s="8" t="s">
        <v>14</v>
      </c>
      <c r="C51" s="9">
        <f>D51*12</f>
        <v>27600</v>
      </c>
      <c r="D51" s="9">
        <v>2300</v>
      </c>
      <c r="E51" s="16">
        <f>D51/D11</f>
        <v>0.21080726350174697</v>
      </c>
    </row>
    <row r="52" spans="1:5" ht="30">
      <c r="A52" s="42" t="s">
        <v>34</v>
      </c>
      <c r="B52" s="8" t="s">
        <v>15</v>
      </c>
      <c r="C52" s="9">
        <f>D52*12</f>
        <v>36000</v>
      </c>
      <c r="D52" s="9">
        <v>3000</v>
      </c>
      <c r="E52" s="16">
        <f>D52/D11</f>
        <v>0.2749659958718439</v>
      </c>
    </row>
    <row r="53" spans="1:5" ht="30">
      <c r="A53" s="42" t="s">
        <v>35</v>
      </c>
      <c r="B53" s="8" t="s">
        <v>16</v>
      </c>
      <c r="C53" s="9">
        <f>D53*12</f>
        <v>240000</v>
      </c>
      <c r="D53" s="9">
        <v>20000</v>
      </c>
      <c r="E53" s="16">
        <f>D53/D11</f>
        <v>1.8331066391456259</v>
      </c>
    </row>
    <row r="54" spans="1:5" ht="45">
      <c r="A54" s="42" t="s">
        <v>36</v>
      </c>
      <c r="B54" s="8" t="s">
        <v>49</v>
      </c>
      <c r="C54" s="9">
        <v>36000</v>
      </c>
      <c r="D54" s="9">
        <f>C54/12</f>
        <v>3000</v>
      </c>
      <c r="E54" s="16">
        <f>D54/D11</f>
        <v>0.2749659958718439</v>
      </c>
    </row>
    <row r="55" spans="1:5" ht="30">
      <c r="A55" s="42" t="s">
        <v>37</v>
      </c>
      <c r="B55" s="8" t="s">
        <v>17</v>
      </c>
      <c r="C55" s="9">
        <v>68000</v>
      </c>
      <c r="D55" s="9">
        <v>5000</v>
      </c>
      <c r="E55" s="16">
        <f>D55/D11</f>
        <v>0.45827665978640647</v>
      </c>
    </row>
    <row r="56" spans="1:5" ht="15.75">
      <c r="A56" s="41"/>
      <c r="B56" s="6" t="s">
        <v>45</v>
      </c>
      <c r="C56" s="7">
        <f>SUM(C22,C26,C36,C50)</f>
        <v>3668621.56</v>
      </c>
      <c r="D56" s="7">
        <f>SUM(D22,D26,D36,D50)</f>
        <v>305050.7966666667</v>
      </c>
      <c r="E56" s="16">
        <f>D56/D11</f>
        <v>27.959532032316453</v>
      </c>
    </row>
    <row r="57" spans="1:5" s="30" customFormat="1" ht="23.25" customHeight="1">
      <c r="A57" s="45"/>
      <c r="B57" s="21"/>
      <c r="C57" s="11"/>
      <c r="D57" s="11"/>
      <c r="E57" s="22"/>
    </row>
    <row r="58" spans="1:5" s="31" customFormat="1" ht="32.25" customHeight="1">
      <c r="A58" s="35"/>
      <c r="B58" s="48" t="s">
        <v>57</v>
      </c>
      <c r="C58" s="48"/>
      <c r="D58" s="48"/>
      <c r="E58" s="32">
        <v>28</v>
      </c>
    </row>
    <row r="59" spans="1:5" s="31" customFormat="1" ht="15.75">
      <c r="A59" s="45"/>
      <c r="B59" s="21"/>
      <c r="C59" s="11"/>
      <c r="D59" s="11"/>
      <c r="E59" s="22"/>
    </row>
  </sheetData>
  <sheetProtection/>
  <mergeCells count="20">
    <mergeCell ref="C1:E1"/>
    <mergeCell ref="C2:E2"/>
    <mergeCell ref="C3:E3"/>
    <mergeCell ref="A1:B1"/>
    <mergeCell ref="A2:B2"/>
    <mergeCell ref="A3:B3"/>
    <mergeCell ref="B13:C13"/>
    <mergeCell ref="A19:A21"/>
    <mergeCell ref="B19:B21"/>
    <mergeCell ref="C19:C21"/>
    <mergeCell ref="B58:D58"/>
    <mergeCell ref="D19:D21"/>
    <mergeCell ref="E19:E21"/>
    <mergeCell ref="A5:E5"/>
    <mergeCell ref="A6:E6"/>
    <mergeCell ref="A7:E7"/>
    <mergeCell ref="A8:E8"/>
    <mergeCell ref="A9:E9"/>
    <mergeCell ref="B11:C11"/>
    <mergeCell ref="B12:C12"/>
  </mergeCells>
  <printOptions/>
  <pageMargins left="0.7874015748031497" right="0" top="0" bottom="0" header="0.31496062992125984" footer="0.3149606299212598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1"/>
  <sheetViews>
    <sheetView tabSelected="1" zoomScalePageLayoutView="0" workbookViewId="0" topLeftCell="A36">
      <selection activeCell="G56" sqref="G56"/>
    </sheetView>
  </sheetViews>
  <sheetFormatPr defaultColWidth="9.140625" defaultRowHeight="15"/>
  <cols>
    <col min="1" max="1" width="7.140625" style="36" customWidth="1"/>
    <col min="2" max="2" width="52.28125" style="4" customWidth="1"/>
    <col min="3" max="3" width="14.421875" style="4" customWidth="1"/>
    <col min="4" max="4" width="13.00390625" style="4" customWidth="1"/>
    <col min="5" max="5" width="12.28125" style="18" customWidth="1"/>
    <col min="6" max="6" width="17.8515625" style="1" customWidth="1"/>
    <col min="7" max="16384" width="9.140625" style="1" customWidth="1"/>
  </cols>
  <sheetData>
    <row r="1" spans="1:5" ht="15.75" customHeight="1">
      <c r="A1" s="57" t="s">
        <v>48</v>
      </c>
      <c r="B1" s="57"/>
      <c r="C1" s="57" t="s">
        <v>58</v>
      </c>
      <c r="D1" s="57"/>
      <c r="E1" s="57"/>
    </row>
    <row r="2" spans="1:5" ht="15.75" customHeight="1">
      <c r="A2" s="33" t="s">
        <v>60</v>
      </c>
      <c r="B2" s="33"/>
      <c r="C2" s="33" t="s">
        <v>59</v>
      </c>
      <c r="D2" s="33"/>
      <c r="E2" s="33"/>
    </row>
    <row r="3" spans="1:5" ht="15.75" customHeight="1">
      <c r="A3" s="33" t="s">
        <v>55</v>
      </c>
      <c r="B3" s="33"/>
      <c r="C3" s="33" t="s">
        <v>69</v>
      </c>
      <c r="D3" s="33"/>
      <c r="E3" s="33"/>
    </row>
    <row r="4" ht="12" customHeight="1"/>
    <row r="5" spans="1:5" ht="15.75" customHeight="1">
      <c r="A5" s="51" t="s">
        <v>53</v>
      </c>
      <c r="B5" s="51"/>
      <c r="C5" s="51"/>
      <c r="D5" s="51"/>
      <c r="E5" s="51"/>
    </row>
    <row r="6" spans="1:5" ht="15.75" customHeight="1">
      <c r="A6" s="51" t="s">
        <v>38</v>
      </c>
      <c r="B6" s="51"/>
      <c r="C6" s="51"/>
      <c r="D6" s="51"/>
      <c r="E6" s="51"/>
    </row>
    <row r="7" spans="1:5" ht="15.75" customHeight="1">
      <c r="A7" s="51" t="s">
        <v>39</v>
      </c>
      <c r="B7" s="51"/>
      <c r="C7" s="51"/>
      <c r="D7" s="51"/>
      <c r="E7" s="51"/>
    </row>
    <row r="8" spans="1:11" ht="15.75" customHeight="1">
      <c r="A8" s="51" t="s">
        <v>61</v>
      </c>
      <c r="B8" s="51"/>
      <c r="C8" s="51"/>
      <c r="D8" s="51"/>
      <c r="E8" s="51"/>
      <c r="F8" s="19"/>
      <c r="G8" s="19"/>
      <c r="H8" s="19"/>
      <c r="I8" s="20"/>
      <c r="J8" s="20"/>
      <c r="K8" s="20"/>
    </row>
    <row r="9" spans="1:11" ht="15.75" customHeight="1">
      <c r="A9" s="51" t="s">
        <v>0</v>
      </c>
      <c r="B9" s="51"/>
      <c r="C9" s="51"/>
      <c r="D9" s="51"/>
      <c r="E9" s="51"/>
      <c r="F9" s="19"/>
      <c r="G9" s="19"/>
      <c r="H9" s="19"/>
      <c r="I9" s="20"/>
      <c r="J9" s="20"/>
      <c r="K9" s="20"/>
    </row>
    <row r="10" spans="1:11" ht="10.5" customHeight="1">
      <c r="A10" s="37"/>
      <c r="B10" s="2"/>
      <c r="C10" s="2"/>
      <c r="D10" s="2"/>
      <c r="E10" s="13"/>
      <c r="F10" s="19"/>
      <c r="G10" s="19"/>
      <c r="H10" s="19"/>
      <c r="I10" s="19"/>
      <c r="J10" s="19"/>
      <c r="K10" s="19"/>
    </row>
    <row r="11" spans="1:5" ht="15" customHeight="1">
      <c r="A11" s="37"/>
      <c r="B11" s="52" t="s">
        <v>40</v>
      </c>
      <c r="C11" s="53"/>
      <c r="D11" s="47">
        <f>D12+D13</f>
        <v>10910.439999999999</v>
      </c>
      <c r="E11" s="10"/>
    </row>
    <row r="12" spans="1:5" ht="15">
      <c r="A12" s="37"/>
      <c r="B12" s="52" t="s">
        <v>41</v>
      </c>
      <c r="C12" s="52"/>
      <c r="D12" s="47">
        <v>9597.46</v>
      </c>
      <c r="E12" s="10"/>
    </row>
    <row r="13" spans="1:5" ht="15">
      <c r="A13" s="37"/>
      <c r="B13" s="52" t="s">
        <v>42</v>
      </c>
      <c r="C13" s="52"/>
      <c r="D13" s="47">
        <v>1312.98</v>
      </c>
      <c r="E13" s="10"/>
    </row>
    <row r="14" spans="1:5" ht="9" customHeight="1">
      <c r="A14" s="37"/>
      <c r="B14" s="12"/>
      <c r="C14" s="12"/>
      <c r="D14" s="13"/>
      <c r="E14" s="10"/>
    </row>
    <row r="15" spans="1:5" s="23" customFormat="1" ht="15.75">
      <c r="A15" s="38" t="s">
        <v>1</v>
      </c>
      <c r="B15" s="25" t="s">
        <v>51</v>
      </c>
      <c r="C15" s="25" t="s">
        <v>52</v>
      </c>
      <c r="D15" s="25" t="s">
        <v>54</v>
      </c>
      <c r="E15" s="24"/>
    </row>
    <row r="16" spans="1:5" ht="31.5" customHeight="1">
      <c r="A16" s="39">
        <v>1</v>
      </c>
      <c r="B16" s="26" t="s">
        <v>87</v>
      </c>
      <c r="C16" s="27">
        <f>D16*12</f>
        <v>3224746.56</v>
      </c>
      <c r="D16" s="27">
        <f>28*D12</f>
        <v>268728.88</v>
      </c>
      <c r="E16" s="24"/>
    </row>
    <row r="17" spans="1:5" ht="31.5" customHeight="1">
      <c r="A17" s="39">
        <v>2</v>
      </c>
      <c r="B17" s="26" t="s">
        <v>86</v>
      </c>
      <c r="C17" s="27">
        <f>D17*12</f>
        <v>441161.28</v>
      </c>
      <c r="D17" s="27">
        <f>28*D13</f>
        <v>36763.44</v>
      </c>
      <c r="E17" s="24"/>
    </row>
    <row r="18" spans="1:5" ht="15.75">
      <c r="A18" s="39"/>
      <c r="B18" s="28" t="s">
        <v>76</v>
      </c>
      <c r="C18" s="29">
        <f>D18*12</f>
        <v>3665907.84</v>
      </c>
      <c r="D18" s="29">
        <f>SUM(D16:D17)</f>
        <v>305492.32</v>
      </c>
      <c r="E18" s="24"/>
    </row>
    <row r="19" spans="1:5" ht="15">
      <c r="A19" s="40"/>
      <c r="B19" s="3"/>
      <c r="C19" s="3"/>
      <c r="D19" s="5"/>
      <c r="E19" s="14"/>
    </row>
    <row r="20" spans="1:5" s="46" customFormat="1" ht="15">
      <c r="A20" s="49" t="s">
        <v>1</v>
      </c>
      <c r="B20" s="49" t="s">
        <v>2</v>
      </c>
      <c r="C20" s="54" t="s">
        <v>3</v>
      </c>
      <c r="D20" s="49" t="s">
        <v>4</v>
      </c>
      <c r="E20" s="50" t="s">
        <v>47</v>
      </c>
    </row>
    <row r="21" spans="1:5" s="46" customFormat="1" ht="15">
      <c r="A21" s="49"/>
      <c r="B21" s="49"/>
      <c r="C21" s="55"/>
      <c r="D21" s="49"/>
      <c r="E21" s="50"/>
    </row>
    <row r="22" spans="1:5" s="46" customFormat="1" ht="33" customHeight="1">
      <c r="A22" s="49"/>
      <c r="B22" s="49"/>
      <c r="C22" s="56"/>
      <c r="D22" s="49"/>
      <c r="E22" s="50"/>
    </row>
    <row r="23" spans="1:5" ht="31.5">
      <c r="A23" s="41">
        <v>1</v>
      </c>
      <c r="B23" s="6" t="s">
        <v>92</v>
      </c>
      <c r="C23" s="7">
        <f>C24+C25+C26+C27</f>
        <v>358800</v>
      </c>
      <c r="D23" s="7">
        <f>SUM(D24:D27)</f>
        <v>29900</v>
      </c>
      <c r="E23" s="15">
        <f>D23/D11</f>
        <v>2.740494425522711</v>
      </c>
    </row>
    <row r="24" spans="1:5" ht="15">
      <c r="A24" s="42" t="s">
        <v>19</v>
      </c>
      <c r="B24" s="8" t="s">
        <v>18</v>
      </c>
      <c r="C24" s="9">
        <f>PRODUCT(D24,12)</f>
        <v>38400</v>
      </c>
      <c r="D24" s="9">
        <v>3200</v>
      </c>
      <c r="E24" s="16">
        <f>D24/D11</f>
        <v>0.29329706226330016</v>
      </c>
    </row>
    <row r="25" spans="1:5" ht="15">
      <c r="A25" s="42" t="s">
        <v>20</v>
      </c>
      <c r="B25" s="8" t="s">
        <v>5</v>
      </c>
      <c r="C25" s="9">
        <f>PRODUCT(D25,12)</f>
        <v>150000</v>
      </c>
      <c r="D25" s="9">
        <v>12500</v>
      </c>
      <c r="E25" s="16">
        <f>D25/D11</f>
        <v>1.145691649466016</v>
      </c>
    </row>
    <row r="26" spans="1:5" ht="30">
      <c r="A26" s="42" t="s">
        <v>21</v>
      </c>
      <c r="B26" s="8" t="s">
        <v>88</v>
      </c>
      <c r="C26" s="9">
        <f>D26*12</f>
        <v>92400</v>
      </c>
      <c r="D26" s="9">
        <v>7700</v>
      </c>
      <c r="E26" s="16">
        <f>D26/D11</f>
        <v>0.705746056071066</v>
      </c>
    </row>
    <row r="27" spans="1:5" ht="30">
      <c r="A27" s="42" t="s">
        <v>90</v>
      </c>
      <c r="B27" s="8" t="s">
        <v>89</v>
      </c>
      <c r="C27" s="9">
        <f>D27*12</f>
        <v>78000</v>
      </c>
      <c r="D27" s="9">
        <v>6500</v>
      </c>
      <c r="E27" s="16">
        <f>D27/D11</f>
        <v>0.5957596577223284</v>
      </c>
    </row>
    <row r="28" spans="1:5" ht="15.75">
      <c r="A28" s="43">
        <v>2</v>
      </c>
      <c r="B28" s="6" t="s">
        <v>93</v>
      </c>
      <c r="C28" s="7">
        <f>C29+C30+C31+C32+C33+C34+C35+C36+C37</f>
        <v>792408</v>
      </c>
      <c r="D28" s="7">
        <f>C28/12</f>
        <v>66034</v>
      </c>
      <c r="E28" s="17">
        <f>D28/D11</f>
        <v>6.052368190467113</v>
      </c>
    </row>
    <row r="29" spans="1:5" ht="15">
      <c r="A29" s="42" t="s">
        <v>22</v>
      </c>
      <c r="B29" s="8" t="s">
        <v>7</v>
      </c>
      <c r="C29" s="9">
        <f>D29*12</f>
        <v>400008</v>
      </c>
      <c r="D29" s="9">
        <v>33334</v>
      </c>
      <c r="E29" s="16">
        <f>D29/D11</f>
        <v>3.0552388354640145</v>
      </c>
    </row>
    <row r="30" spans="1:5" ht="15">
      <c r="A30" s="42" t="s">
        <v>23</v>
      </c>
      <c r="B30" s="8" t="s">
        <v>91</v>
      </c>
      <c r="C30" s="9">
        <v>100000</v>
      </c>
      <c r="D30" s="9">
        <f>C30/12</f>
        <v>8333.333333333334</v>
      </c>
      <c r="E30" s="16">
        <f>D30/D11</f>
        <v>0.7637944329773442</v>
      </c>
    </row>
    <row r="31" spans="1:5" ht="15">
      <c r="A31" s="42" t="s">
        <v>24</v>
      </c>
      <c r="B31" s="8" t="s">
        <v>77</v>
      </c>
      <c r="C31" s="9">
        <v>12000</v>
      </c>
      <c r="D31" s="9">
        <f>C31/12</f>
        <v>1000</v>
      </c>
      <c r="E31" s="16">
        <f>D31/D11</f>
        <v>0.09165533195728129</v>
      </c>
    </row>
    <row r="32" spans="1:5" ht="15">
      <c r="A32" s="42" t="s">
        <v>25</v>
      </c>
      <c r="B32" s="8" t="s">
        <v>78</v>
      </c>
      <c r="C32" s="9">
        <v>24000</v>
      </c>
      <c r="D32" s="9">
        <f aca="true" t="shared" si="0" ref="D32:D37">C32/12</f>
        <v>2000</v>
      </c>
      <c r="E32" s="16">
        <f>D32/D11</f>
        <v>0.18331066391456258</v>
      </c>
    </row>
    <row r="33" spans="1:5" ht="45">
      <c r="A33" s="42" t="s">
        <v>26</v>
      </c>
      <c r="B33" s="8" t="s">
        <v>79</v>
      </c>
      <c r="C33" s="9">
        <v>8400</v>
      </c>
      <c r="D33" s="9">
        <f t="shared" si="0"/>
        <v>700</v>
      </c>
      <c r="E33" s="16">
        <f>D33/D11</f>
        <v>0.06415873237009691</v>
      </c>
    </row>
    <row r="34" spans="1:5" ht="30.75" customHeight="1">
      <c r="A34" s="42" t="s">
        <v>27</v>
      </c>
      <c r="B34" s="8" t="s">
        <v>80</v>
      </c>
      <c r="C34" s="9">
        <v>12000</v>
      </c>
      <c r="D34" s="9">
        <f t="shared" si="0"/>
        <v>1000</v>
      </c>
      <c r="E34" s="16">
        <f>D34/D11</f>
        <v>0.09165533195728129</v>
      </c>
    </row>
    <row r="35" spans="1:5" ht="30.75" customHeight="1">
      <c r="A35" s="42" t="s">
        <v>73</v>
      </c>
      <c r="B35" s="34" t="s">
        <v>6</v>
      </c>
      <c r="C35" s="9">
        <f>PRODUCT(D35,12)</f>
        <v>150000</v>
      </c>
      <c r="D35" s="9">
        <v>12500</v>
      </c>
      <c r="E35" s="16">
        <f>D35/D11</f>
        <v>1.145691649466016</v>
      </c>
    </row>
    <row r="36" spans="1:5" ht="15">
      <c r="A36" s="42" t="s">
        <v>81</v>
      </c>
      <c r="B36" s="8" t="s">
        <v>56</v>
      </c>
      <c r="C36" s="9">
        <f>PRODUCT(D36,12)</f>
        <v>78000</v>
      </c>
      <c r="D36" s="9">
        <v>6500</v>
      </c>
      <c r="E36" s="16">
        <f>D36/D11</f>
        <v>0.5957596577223284</v>
      </c>
    </row>
    <row r="37" spans="1:5" ht="21" customHeight="1">
      <c r="A37" s="42" t="s">
        <v>82</v>
      </c>
      <c r="B37" s="8" t="s">
        <v>85</v>
      </c>
      <c r="C37" s="9">
        <v>8000</v>
      </c>
      <c r="D37" s="9">
        <f t="shared" si="0"/>
        <v>666.6666666666666</v>
      </c>
      <c r="E37" s="16">
        <f>D37/D11</f>
        <v>0.06110355463818753</v>
      </c>
    </row>
    <row r="38" spans="1:5" ht="31.5">
      <c r="A38" s="41" t="s">
        <v>28</v>
      </c>
      <c r="B38" s="6" t="s">
        <v>46</v>
      </c>
      <c r="C38" s="7">
        <f>D38*12</f>
        <v>2054902.56</v>
      </c>
      <c r="D38" s="7">
        <f>D39+D49+D50+D51</f>
        <v>171241.88</v>
      </c>
      <c r="E38" s="16">
        <f>D38/D11</f>
        <v>15.695231356388929</v>
      </c>
    </row>
    <row r="39" spans="1:5" ht="15">
      <c r="A39" s="42" t="s">
        <v>29</v>
      </c>
      <c r="B39" s="8" t="s">
        <v>9</v>
      </c>
      <c r="C39" s="9">
        <f>D39*12</f>
        <v>1545310.56</v>
      </c>
      <c r="D39" s="9">
        <v>128775.88</v>
      </c>
      <c r="E39" s="16">
        <f>D39/D11</f>
        <v>11.802996029491021</v>
      </c>
    </row>
    <row r="40" spans="1:5" ht="15" hidden="1">
      <c r="A40" s="42"/>
      <c r="B40" s="8" t="s">
        <v>62</v>
      </c>
      <c r="C40" s="9">
        <f>D40*12</f>
        <v>345000</v>
      </c>
      <c r="D40" s="9">
        <v>28750</v>
      </c>
      <c r="E40" s="16">
        <f>D40/D23</f>
        <v>0.9615384615384616</v>
      </c>
    </row>
    <row r="41" spans="1:5" ht="15" hidden="1">
      <c r="A41" s="44"/>
      <c r="B41" s="8" t="s">
        <v>63</v>
      </c>
      <c r="C41" s="9">
        <f aca="true" t="shared" si="1" ref="C41:C47">D41*12</f>
        <v>276000</v>
      </c>
      <c r="D41" s="9">
        <v>23000</v>
      </c>
      <c r="E41" s="16">
        <f>D41/D24</f>
        <v>7.1875</v>
      </c>
    </row>
    <row r="42" spans="1:5" ht="15" hidden="1">
      <c r="A42" s="44"/>
      <c r="B42" s="8" t="s">
        <v>64</v>
      </c>
      <c r="C42" s="9">
        <f t="shared" si="1"/>
        <v>206895</v>
      </c>
      <c r="D42" s="9">
        <v>17241.25</v>
      </c>
      <c r="E42" s="16">
        <f>D42/D25</f>
        <v>1.3793</v>
      </c>
    </row>
    <row r="43" spans="1:5" ht="15" hidden="1">
      <c r="A43" s="44"/>
      <c r="B43" s="8" t="s">
        <v>10</v>
      </c>
      <c r="C43" s="9">
        <f t="shared" si="1"/>
        <v>137925</v>
      </c>
      <c r="D43" s="9">
        <v>11493.75</v>
      </c>
      <c r="E43" s="16" t="e">
        <f>D43/#REF!</f>
        <v>#REF!</v>
      </c>
    </row>
    <row r="44" spans="1:5" ht="15" hidden="1">
      <c r="A44" s="44"/>
      <c r="B44" s="8" t="s">
        <v>65</v>
      </c>
      <c r="C44" s="9">
        <f t="shared" si="1"/>
        <v>137925</v>
      </c>
      <c r="D44" s="9">
        <v>11493.75</v>
      </c>
      <c r="E44" s="16" t="e">
        <f>D44/#REF!</f>
        <v>#REF!</v>
      </c>
    </row>
    <row r="45" spans="1:5" ht="15" hidden="1">
      <c r="A45" s="44"/>
      <c r="B45" s="8" t="s">
        <v>11</v>
      </c>
      <c r="C45" s="9">
        <f t="shared" si="1"/>
        <v>55165.56</v>
      </c>
      <c r="D45" s="9">
        <v>4597.13</v>
      </c>
      <c r="E45" s="16">
        <f>D45/D28</f>
        <v>0.06961762122542933</v>
      </c>
    </row>
    <row r="46" spans="1:5" ht="15" hidden="1">
      <c r="A46" s="44"/>
      <c r="B46" s="8" t="s">
        <v>66</v>
      </c>
      <c r="C46" s="9">
        <f t="shared" si="1"/>
        <v>275850</v>
      </c>
      <c r="D46" s="9">
        <v>22987.5</v>
      </c>
      <c r="E46" s="16">
        <f>D46/D29</f>
        <v>0.6896112077758445</v>
      </c>
    </row>
    <row r="47" spans="1:5" ht="15" hidden="1">
      <c r="A47" s="44"/>
      <c r="B47" s="8" t="s">
        <v>67</v>
      </c>
      <c r="C47" s="9">
        <f t="shared" si="1"/>
        <v>137925</v>
      </c>
      <c r="D47" s="9">
        <v>11493.75</v>
      </c>
      <c r="E47" s="16">
        <f>D47/D30</f>
        <v>1.3792499999999999</v>
      </c>
    </row>
    <row r="48" spans="1:5" ht="15" hidden="1">
      <c r="A48" s="44"/>
      <c r="B48" s="8" t="s">
        <v>12</v>
      </c>
      <c r="C48" s="9"/>
      <c r="D48" s="9"/>
      <c r="E48" s="16">
        <f>D48/D31</f>
        <v>0</v>
      </c>
    </row>
    <row r="49" spans="1:5" ht="15">
      <c r="A49" s="42" t="s">
        <v>30</v>
      </c>
      <c r="B49" s="8" t="s">
        <v>13</v>
      </c>
      <c r="C49" s="9">
        <f>D49*12</f>
        <v>84252</v>
      </c>
      <c r="D49" s="9">
        <v>7021</v>
      </c>
      <c r="E49" s="16">
        <f>D49/D11</f>
        <v>0.643512085672072</v>
      </c>
    </row>
    <row r="50" spans="1:5" ht="15">
      <c r="A50" s="42" t="s">
        <v>31</v>
      </c>
      <c r="B50" s="8" t="s">
        <v>71</v>
      </c>
      <c r="C50" s="9">
        <f>D50*12</f>
        <v>80004</v>
      </c>
      <c r="D50" s="9">
        <v>6667</v>
      </c>
      <c r="E50" s="16">
        <f>D50/D11</f>
        <v>0.6110660981591944</v>
      </c>
    </row>
    <row r="51" spans="1:5" ht="30">
      <c r="A51" s="42" t="s">
        <v>74</v>
      </c>
      <c r="B51" s="8" t="s">
        <v>83</v>
      </c>
      <c r="C51" s="9">
        <f>D51*12</f>
        <v>345336</v>
      </c>
      <c r="D51" s="9">
        <v>28778</v>
      </c>
      <c r="E51" s="16">
        <f>D51/D11</f>
        <v>2.637657143066641</v>
      </c>
    </row>
    <row r="52" spans="1:6" ht="18" customHeight="1">
      <c r="A52" s="41" t="s">
        <v>32</v>
      </c>
      <c r="B52" s="6" t="s">
        <v>44</v>
      </c>
      <c r="C52" s="7">
        <f>SUM(C53:C57)</f>
        <v>459600</v>
      </c>
      <c r="D52" s="7">
        <f>SUM(D53:D57)</f>
        <v>38300</v>
      </c>
      <c r="E52" s="16">
        <f>D52/D11</f>
        <v>3.5103992139638738</v>
      </c>
      <c r="F52" s="11"/>
    </row>
    <row r="53" spans="1:5" ht="15">
      <c r="A53" s="42" t="s">
        <v>33</v>
      </c>
      <c r="B53" s="8" t="s">
        <v>14</v>
      </c>
      <c r="C53" s="9">
        <f>D53*12</f>
        <v>27600</v>
      </c>
      <c r="D53" s="9">
        <v>2300</v>
      </c>
      <c r="E53" s="16">
        <f>D53/D11</f>
        <v>0.21080726350174697</v>
      </c>
    </row>
    <row r="54" spans="1:5" ht="30">
      <c r="A54" s="42" t="s">
        <v>34</v>
      </c>
      <c r="B54" s="8" t="s">
        <v>15</v>
      </c>
      <c r="C54" s="9">
        <f>D54*12</f>
        <v>36000</v>
      </c>
      <c r="D54" s="9">
        <v>3000</v>
      </c>
      <c r="E54" s="16">
        <f>D54/D11</f>
        <v>0.2749659958718439</v>
      </c>
    </row>
    <row r="55" spans="1:5" ht="30">
      <c r="A55" s="42" t="s">
        <v>35</v>
      </c>
      <c r="B55" s="8" t="s">
        <v>16</v>
      </c>
      <c r="C55" s="9">
        <f>D55*12</f>
        <v>300000</v>
      </c>
      <c r="D55" s="9">
        <v>25000</v>
      </c>
      <c r="E55" s="16">
        <f>D55/D11</f>
        <v>2.291383298932032</v>
      </c>
    </row>
    <row r="56" spans="1:5" ht="60">
      <c r="A56" s="42" t="s">
        <v>36</v>
      </c>
      <c r="B56" s="8" t="s">
        <v>84</v>
      </c>
      <c r="C56" s="9">
        <f>D56*12</f>
        <v>36000</v>
      </c>
      <c r="D56" s="9">
        <v>3000</v>
      </c>
      <c r="E56" s="16">
        <f>D56/D11</f>
        <v>0.2749659958718439</v>
      </c>
    </row>
    <row r="57" spans="1:5" ht="30">
      <c r="A57" s="42" t="s">
        <v>37</v>
      </c>
      <c r="B57" s="8" t="s">
        <v>17</v>
      </c>
      <c r="C57" s="9">
        <f>D57*12</f>
        <v>60000</v>
      </c>
      <c r="D57" s="9">
        <v>5000</v>
      </c>
      <c r="E57" s="16">
        <f>D57/D11</f>
        <v>0.45827665978640647</v>
      </c>
    </row>
    <row r="58" spans="1:5" ht="15.75">
      <c r="A58" s="41"/>
      <c r="B58" s="6" t="s">
        <v>45</v>
      </c>
      <c r="C58" s="7">
        <f>SUM(C23,C28,C38,C52)</f>
        <v>3665710.56</v>
      </c>
      <c r="D58" s="7">
        <f>SUM(D23,D28,D38,D52)</f>
        <v>305475.88</v>
      </c>
      <c r="E58" s="17">
        <f>D58/D11</f>
        <v>27.998493186342625</v>
      </c>
    </row>
    <row r="59" spans="1:5" s="30" customFormat="1" ht="23.25" customHeight="1">
      <c r="A59" s="45"/>
      <c r="B59" s="21"/>
      <c r="C59" s="11"/>
      <c r="D59" s="11"/>
      <c r="E59" s="22"/>
    </row>
    <row r="60" spans="1:5" s="31" customFormat="1" ht="32.25" customHeight="1">
      <c r="A60" s="35"/>
      <c r="B60" s="48" t="s">
        <v>57</v>
      </c>
      <c r="C60" s="48"/>
      <c r="D60" s="48"/>
      <c r="E60" s="32">
        <v>28</v>
      </c>
    </row>
    <row r="61" spans="1:5" s="31" customFormat="1" ht="15.75">
      <c r="A61" s="45"/>
      <c r="B61" s="21"/>
      <c r="C61" s="11"/>
      <c r="D61" s="11"/>
      <c r="E61" s="22"/>
    </row>
  </sheetData>
  <sheetProtection/>
  <mergeCells count="20">
    <mergeCell ref="A8:E8"/>
    <mergeCell ref="A9:E9"/>
    <mergeCell ref="E20:E22"/>
    <mergeCell ref="B60:D60"/>
    <mergeCell ref="B12:C12"/>
    <mergeCell ref="B13:C13"/>
    <mergeCell ref="A20:A22"/>
    <mergeCell ref="B20:B22"/>
    <mergeCell ref="C20:C22"/>
    <mergeCell ref="D20:D22"/>
    <mergeCell ref="B11:C11"/>
    <mergeCell ref="A1:B1"/>
    <mergeCell ref="C1:E1"/>
    <mergeCell ref="A2:B2"/>
    <mergeCell ref="C2:E2"/>
    <mergeCell ref="A3:B3"/>
    <mergeCell ref="C3:E3"/>
    <mergeCell ref="A5:E5"/>
    <mergeCell ref="A6:E6"/>
    <mergeCell ref="A7:E7"/>
  </mergeCells>
  <printOptions/>
  <pageMargins left="0.7874015748031497" right="0" top="0" bottom="0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Andrey</cp:lastModifiedBy>
  <cp:lastPrinted>2017-06-09T08:32:28Z</cp:lastPrinted>
  <dcterms:created xsi:type="dcterms:W3CDTF">2017-05-06T14:21:41Z</dcterms:created>
  <dcterms:modified xsi:type="dcterms:W3CDTF">2017-06-15T14:11:43Z</dcterms:modified>
  <cp:category/>
  <cp:version/>
  <cp:contentType/>
  <cp:contentStatus/>
</cp:coreProperties>
</file>